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deiragov.sharepoint.com/sites/DAT/Documentos Partilhados/Rácios PND/Rácios (Novo Despacho)/Cálculo rácios 2023/"/>
    </mc:Choice>
  </mc:AlternateContent>
  <xr:revisionPtr revIDLastSave="94" documentId="13_ncr:1_{35A6B5BB-2360-3245-874B-90F271CBA9E4}" xr6:coauthVersionLast="47" xr6:coauthVersionMax="47" xr10:uidLastSave="{306F2262-5251-4941-BCB0-6355C1CA9734}"/>
  <bookViews>
    <workbookView xWindow="-120" yWindow="-120" windowWidth="29040" windowHeight="15720" tabRatio="492" xr2:uid="{4F734BE9-A9C9-42AC-B2C5-E4DCD06C38DF}"/>
  </bookViews>
  <sheets>
    <sheet name="Folha de cálculo de rácios" sheetId="55" r:id="rId1"/>
  </sheets>
  <definedNames>
    <definedName name="_xlnm.Print_Area" localSheetId="0">'Folha de cálculo de rácios'!$B$2:$T$48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55" l="1"/>
  <c r="I37" i="55"/>
  <c r="I36" i="55"/>
  <c r="I34" i="55"/>
  <c r="I33" i="55" s="1"/>
  <c r="I38" i="55"/>
  <c r="I40" i="55"/>
  <c r="I39" i="55"/>
  <c r="I9" i="55"/>
  <c r="L9" i="55" s="1"/>
  <c r="N9" i="55" s="1"/>
  <c r="M44" i="55"/>
  <c r="K44" i="55"/>
  <c r="I19" i="55"/>
  <c r="I30" i="55"/>
  <c r="I29" i="55"/>
  <c r="I18" i="55"/>
  <c r="I13" i="55"/>
  <c r="I42" i="55"/>
  <c r="L42" i="55" s="1"/>
  <c r="N42" i="55" s="1"/>
  <c r="I31" i="55"/>
  <c r="I28" i="55"/>
  <c r="I27" i="55"/>
  <c r="I26" i="55"/>
  <c r="I25" i="55"/>
  <c r="I24" i="55"/>
  <c r="I22" i="55"/>
  <c r="I21" i="55"/>
  <c r="I17" i="55"/>
  <c r="I11" i="55"/>
  <c r="I7" i="55"/>
  <c r="I5" i="55"/>
  <c r="I16" i="55"/>
  <c r="L33" i="55" l="1"/>
  <c r="N33" i="55" s="1"/>
  <c r="I20" i="55"/>
  <c r="L7" i="55"/>
  <c r="N7" i="55" s="1"/>
  <c r="I23" i="55"/>
  <c r="L11" i="55"/>
  <c r="N11" i="55" s="1"/>
  <c r="L5" i="55"/>
  <c r="N5" i="55" s="1"/>
  <c r="L13" i="55"/>
  <c r="N13" i="55" s="1"/>
  <c r="I15" i="55" l="1"/>
  <c r="I44" i="55" s="1"/>
  <c r="L15" i="55" l="1"/>
  <c r="N15" i="55" s="1"/>
  <c r="L44" i="55"/>
  <c r="N44" i="55" s="1"/>
</calcChain>
</file>

<file path=xl/sharedStrings.xml><?xml version="1.0" encoding="utf-8"?>
<sst xmlns="http://schemas.openxmlformats.org/spreadsheetml/2006/main" count="74" uniqueCount="71">
  <si>
    <t>Nome do estabelecimento:</t>
  </si>
  <si>
    <t>Áreas de atividade</t>
  </si>
  <si>
    <t>Psicologia:</t>
  </si>
  <si>
    <t>Informática:</t>
  </si>
  <si>
    <t>Apoio administrativo:</t>
  </si>
  <si>
    <t>Apoio geral:</t>
  </si>
  <si>
    <t>Pavilhão</t>
  </si>
  <si>
    <t>Regime_funcionamento</t>
  </si>
  <si>
    <t>i) mancha horária</t>
  </si>
  <si>
    <t>ii) regime noturno</t>
  </si>
  <si>
    <t>Tipologia</t>
  </si>
  <si>
    <t>i) blocos/mistos</t>
  </si>
  <si>
    <t>ii) freguesias</t>
  </si>
  <si>
    <t>Limpeza</t>
  </si>
  <si>
    <t>Vigilância</t>
  </si>
  <si>
    <t>Apoio educativo:</t>
  </si>
  <si>
    <t>Salas_Pre</t>
  </si>
  <si>
    <t>Rácio global:</t>
  </si>
  <si>
    <t>*situações temporárias (ex. mobilidades, subsidiados…)</t>
  </si>
  <si>
    <t>Rácio</t>
  </si>
  <si>
    <t>Providos</t>
  </si>
  <si>
    <t>Temp*</t>
  </si>
  <si>
    <t>Carreira</t>
  </si>
  <si>
    <t>Técnicos superiores</t>
  </si>
  <si>
    <t>Técnicos superiores/Assistentes Técnicos</t>
  </si>
  <si>
    <t>Dados necessários ao cálculo</t>
  </si>
  <si>
    <t>Serviço Social:</t>
  </si>
  <si>
    <t>Técnicos de informática</t>
  </si>
  <si>
    <t>Assistentes técnicos (incluíndo chefias administrativas)</t>
  </si>
  <si>
    <t>Assistentes operacionais/Assistentes técnicos</t>
  </si>
  <si>
    <t>Apoio_Geral</t>
  </si>
  <si>
    <t>Técnicos de Apoio Infância</t>
  </si>
  <si>
    <t>Observações</t>
  </si>
  <si>
    <t>Assistentes operacionais (incluíndo Encarregados)</t>
  </si>
  <si>
    <t>Animação sociocultural de bibliotecas escolares:</t>
  </si>
  <si>
    <t>Escola integrada</t>
  </si>
  <si>
    <t>N.º de alunos ou crianças</t>
  </si>
  <si>
    <t>N.º de turmas</t>
  </si>
  <si>
    <t>Pavilhão gimnodesportivo ou instalações desportivas geridas pela escola</t>
  </si>
  <si>
    <t>Pavilhão gimnodesportivo ou instalações desportivas funcionam em outra localização</t>
  </si>
  <si>
    <t>25% das turmas funcionam com mancha horária predominante à tarde</t>
  </si>
  <si>
    <t>Funciona com regime noturno</t>
  </si>
  <si>
    <t>A tipologia do edifício do estabelecimento escolar é constituída por blocos/misto</t>
  </si>
  <si>
    <t>A escola funciona em edifícios sitos em freguesias diferentes</t>
  </si>
  <si>
    <t>CEF com um n.º  de turmas do ensino diurno superior a 25% das turmas do regime regular</t>
  </si>
  <si>
    <t>Outsourcing limpeza</t>
  </si>
  <si>
    <t>Outsourcing para efetuar controlo de acessos</t>
  </si>
  <si>
    <t>N.º de refeições confecionadas na escola em média por dia</t>
  </si>
  <si>
    <t>N.º de alunos ou crianças com ação social escolar</t>
  </si>
  <si>
    <t>Integra valência infância</t>
  </si>
  <si>
    <t>N.º de salas da valência educação pré-escolar</t>
  </si>
  <si>
    <r>
      <t xml:space="preserve">N.º de trabalhadores de </t>
    </r>
    <r>
      <rPr>
        <i/>
        <u/>
        <sz val="11"/>
        <color theme="1"/>
        <rFont val="Calibri"/>
        <family val="2"/>
        <scheme val="minor"/>
      </rPr>
      <t>apoio geral</t>
    </r>
    <r>
      <rPr>
        <i/>
        <sz val="11"/>
        <color theme="1"/>
        <rFont val="Calibri"/>
        <family val="2"/>
        <scheme val="minor"/>
      </rPr>
      <t xml:space="preserve"> com grau de incapacidade igual ou superior a 60%, c/ idade inferior a 60 anos</t>
    </r>
  </si>
  <si>
    <r>
      <t xml:space="preserve">N.º de trabalhadores da </t>
    </r>
    <r>
      <rPr>
        <i/>
        <u/>
        <sz val="11"/>
        <color theme="1"/>
        <rFont val="Calibri"/>
        <family val="2"/>
        <scheme val="minor"/>
      </rPr>
      <t>carreira de técnico de apoio à infância</t>
    </r>
    <r>
      <rPr>
        <i/>
        <sz val="11"/>
        <color theme="1"/>
        <rFont val="Calibri"/>
        <family val="2"/>
        <scheme val="minor"/>
      </rPr>
      <t xml:space="preserve"> com grau de incapacidade igual ou superior a 60%, c/ idade inferior a 60 anos</t>
    </r>
  </si>
  <si>
    <r>
      <t xml:space="preserve">N.º de trabalhadores de </t>
    </r>
    <r>
      <rPr>
        <i/>
        <u/>
        <sz val="11"/>
        <color theme="1"/>
        <rFont val="Calibri"/>
        <family val="2"/>
        <scheme val="minor"/>
      </rPr>
      <t>apoio geral</t>
    </r>
    <r>
      <rPr>
        <i/>
        <sz val="11"/>
        <color theme="1"/>
        <rFont val="Calibri"/>
        <family val="2"/>
        <scheme val="minor"/>
      </rPr>
      <t xml:space="preserve"> com idade superior a 60 anos</t>
    </r>
  </si>
  <si>
    <r>
      <t xml:space="preserve">N.º de trabalhadores da </t>
    </r>
    <r>
      <rPr>
        <i/>
        <u/>
        <sz val="11"/>
        <color theme="1"/>
        <rFont val="Calibri"/>
        <family val="2"/>
        <scheme val="minor"/>
      </rPr>
      <t>carreira de técnico de apoio à infância</t>
    </r>
    <r>
      <rPr>
        <i/>
        <sz val="11"/>
        <color theme="1"/>
        <rFont val="Calibri"/>
        <family val="2"/>
        <scheme val="minor"/>
      </rPr>
      <t xml:space="preserve"> com idade superior a 60 anos</t>
    </r>
  </si>
  <si>
    <t>Rácio_numero_alunos</t>
  </si>
  <si>
    <t>Cozinha/Refeitório</t>
  </si>
  <si>
    <t>Escolas do ensino básico e/ou secundário e escolas integradas - DADOS</t>
  </si>
  <si>
    <t>N.º de salas da valência creche - Berçario</t>
  </si>
  <si>
    <t>N.º de crianças na valência creche - Berçario</t>
  </si>
  <si>
    <t>N.º de crianças na valência creche - Transição</t>
  </si>
  <si>
    <t>N.º de salas da valência creche - Transição</t>
  </si>
  <si>
    <t>Salas_Creche_Tran</t>
  </si>
  <si>
    <t>Salas_Creche_Transição_Extra</t>
  </si>
  <si>
    <t>Salas_Creche_Berçário</t>
  </si>
  <si>
    <t>Trabalhador_Extra_PorCrianças_Creche_Berçário</t>
  </si>
  <si>
    <t>Tabalhadores_Incapacidade_Permanente_Parcial</t>
  </si>
  <si>
    <t>Trabalhadores_Idade_60+</t>
  </si>
  <si>
    <t>Alunos_ASE</t>
  </si>
  <si>
    <t>Pavilhão_EXTERNO</t>
  </si>
  <si>
    <t>Turmas_CEF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</si>
</sst>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-0;0\."/>
  </numFmts>
  <fonts count="1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rgb="FF808080"/>
      <name val="Calibri"/>
      <family val="2"/>
      <scheme val="minor"/>
    </font>
    <font>
      <i/>
      <sz val="9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3" xfId="0" applyFont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F033-8C3F-4FC8-AC09-24C3B2F0C970}">
  <sheetPr>
    <pageSetUpPr fitToPage="1"/>
  </sheetPr>
  <dimension ref="A2:AG53"/>
  <sheetViews>
    <sheetView showGridLines="0" showRowColHeaders="0" tabSelected="1" zoomScaleNormal="100" workbookViewId="0">
      <selection activeCell="M15" sqref="M15"/>
    </sheetView>
  </sheetViews>
  <sheetFormatPr defaultColWidth="8.85546875" defaultRowHeight="15" x14ac:dyDescent="0.25"/>
  <cols>
    <col min="1" max="1" width="2.7109375" customWidth="1"/>
    <col min="2" max="2" width="125.28515625" customWidth="1"/>
    <col min="3" max="3" width="9.140625" customWidth="1"/>
    <col min="4" max="5" width="6.7109375" style="9" customWidth="1"/>
    <col min="6" max="7" width="4.42578125" customWidth="1"/>
    <col min="8" max="8" width="42.85546875" customWidth="1"/>
    <col min="9" max="9" width="8.85546875" style="9"/>
    <col min="10" max="10" width="7.7109375" customWidth="1"/>
    <col min="11" max="11" width="8.85546875" style="9"/>
    <col min="12" max="12" width="4.42578125" bestFit="1" customWidth="1"/>
    <col min="13" max="13" width="8.85546875" style="9"/>
    <col min="14" max="14" width="4.42578125" bestFit="1" customWidth="1"/>
  </cols>
  <sheetData>
    <row r="2" spans="2:20" ht="22.5" customHeight="1" x14ac:dyDescent="0.4">
      <c r="B2" s="10" t="s">
        <v>57</v>
      </c>
      <c r="C2" s="10"/>
      <c r="H2" s="3" t="s">
        <v>1</v>
      </c>
      <c r="I2" s="6" t="s">
        <v>19</v>
      </c>
      <c r="J2" s="11"/>
      <c r="K2" s="6" t="s">
        <v>20</v>
      </c>
      <c r="L2" s="6"/>
      <c r="M2" s="6" t="s">
        <v>21</v>
      </c>
      <c r="N2" s="6"/>
      <c r="O2" s="3" t="s">
        <v>22</v>
      </c>
      <c r="P2" s="5"/>
      <c r="Q2" s="5"/>
      <c r="R2" s="5"/>
      <c r="S2" s="5"/>
      <c r="T2" s="5"/>
    </row>
    <row r="3" spans="2:20" hidden="1" x14ac:dyDescent="0.25">
      <c r="H3" s="4"/>
      <c r="I3" s="13"/>
      <c r="J3" s="12"/>
      <c r="K3" s="13"/>
      <c r="L3" s="13"/>
      <c r="M3" s="13"/>
      <c r="N3" s="13"/>
      <c r="O3" s="4"/>
      <c r="P3" s="5"/>
      <c r="Q3" s="5"/>
      <c r="R3" s="5"/>
      <c r="S3" s="5"/>
      <c r="T3" s="5"/>
    </row>
    <row r="4" spans="2:20" x14ac:dyDescent="0.25">
      <c r="H4" s="4"/>
      <c r="I4" s="13"/>
      <c r="J4" s="12"/>
      <c r="K4" s="13"/>
      <c r="L4" s="13"/>
      <c r="M4" s="13"/>
      <c r="N4" s="13"/>
      <c r="O4" s="4"/>
      <c r="P4" s="5"/>
      <c r="Q4" s="5"/>
      <c r="R4" s="5"/>
      <c r="S4" s="5"/>
      <c r="T4" s="5"/>
    </row>
    <row r="5" spans="2:20" ht="18.95" customHeight="1" x14ac:dyDescent="0.25">
      <c r="B5" s="14" t="s">
        <v>0</v>
      </c>
      <c r="C5" s="14"/>
      <c r="H5" s="15" t="s">
        <v>2</v>
      </c>
      <c r="I5" s="25">
        <f>1</f>
        <v>1</v>
      </c>
      <c r="J5" s="12"/>
      <c r="K5" s="1"/>
      <c r="L5" s="16">
        <f>K5-I5</f>
        <v>-1</v>
      </c>
      <c r="M5" s="1"/>
      <c r="N5" s="16">
        <f>M5+L5</f>
        <v>-1</v>
      </c>
      <c r="O5" s="15" t="s">
        <v>23</v>
      </c>
      <c r="P5" s="5"/>
      <c r="Q5" s="5"/>
      <c r="R5" s="5"/>
      <c r="S5" s="5"/>
      <c r="T5" s="5"/>
    </row>
    <row r="6" spans="2:20" ht="19.5" customHeight="1" x14ac:dyDescent="0.25">
      <c r="B6" s="17"/>
      <c r="C6" s="17"/>
      <c r="D6" s="18"/>
      <c r="H6" s="19"/>
      <c r="I6" s="13"/>
      <c r="J6" s="20"/>
      <c r="K6" s="13"/>
      <c r="L6" s="16"/>
      <c r="M6" s="13"/>
      <c r="N6" s="16"/>
      <c r="O6" s="4"/>
      <c r="P6" s="5"/>
      <c r="Q6" s="5"/>
      <c r="R6" s="5"/>
      <c r="S6" s="5"/>
      <c r="T6" s="5"/>
    </row>
    <row r="7" spans="2:20" ht="19.5" customHeight="1" x14ac:dyDescent="0.25">
      <c r="B7" s="21"/>
      <c r="C7" s="21"/>
      <c r="H7" s="15" t="s">
        <v>34</v>
      </c>
      <c r="I7" s="25">
        <f>IF(D9="SIM",1,0)</f>
        <v>0</v>
      </c>
      <c r="J7" s="12"/>
      <c r="K7" s="1"/>
      <c r="L7" s="16">
        <f>K7-I7</f>
        <v>0</v>
      </c>
      <c r="M7" s="1"/>
      <c r="N7" s="16">
        <f>M7+L7</f>
        <v>0</v>
      </c>
      <c r="O7" s="15" t="s">
        <v>24</v>
      </c>
      <c r="P7" s="5"/>
      <c r="Q7" s="5"/>
      <c r="R7" s="5"/>
      <c r="S7" s="5"/>
      <c r="T7" s="5"/>
    </row>
    <row r="8" spans="2:20" s="22" customFormat="1" ht="19.5" customHeight="1" x14ac:dyDescent="0.25">
      <c r="B8" s="14" t="s">
        <v>25</v>
      </c>
      <c r="C8" s="14"/>
      <c r="D8" s="13"/>
      <c r="E8" s="13"/>
      <c r="H8" s="15"/>
      <c r="I8" s="13"/>
      <c r="J8" s="12"/>
      <c r="K8" s="13"/>
      <c r="L8" s="16"/>
      <c r="M8" s="13"/>
      <c r="N8" s="16"/>
      <c r="O8" s="15"/>
      <c r="P8" s="5"/>
      <c r="Q8" s="5"/>
      <c r="R8" s="4"/>
      <c r="S8" s="4"/>
      <c r="T8" s="4"/>
    </row>
    <row r="9" spans="2:20" s="24" customFormat="1" ht="19.5" customHeight="1" x14ac:dyDescent="0.25">
      <c r="B9" s="23" t="s">
        <v>35</v>
      </c>
      <c r="D9" s="1"/>
      <c r="E9" s="13"/>
      <c r="H9" s="15" t="s">
        <v>26</v>
      </c>
      <c r="I9" s="25">
        <f>IFERROR(IF((D22/D10)*100&gt;=75,1,0),0)</f>
        <v>0</v>
      </c>
      <c r="J9" s="12"/>
      <c r="K9" s="1"/>
      <c r="L9" s="16">
        <f>K9-I9</f>
        <v>0</v>
      </c>
      <c r="M9" s="1"/>
      <c r="N9" s="16">
        <f>M9+L9</f>
        <v>0</v>
      </c>
      <c r="O9" s="15" t="s">
        <v>23</v>
      </c>
      <c r="P9" s="5"/>
      <c r="Q9" s="5"/>
      <c r="R9" s="15"/>
      <c r="S9" s="15"/>
      <c r="T9" s="15"/>
    </row>
    <row r="10" spans="2:20" s="24" customFormat="1" ht="19.5" customHeight="1" x14ac:dyDescent="0.25">
      <c r="B10" s="23" t="s">
        <v>36</v>
      </c>
      <c r="C10" s="23"/>
      <c r="D10" s="1"/>
      <c r="E10" s="13"/>
      <c r="H10" s="15"/>
      <c r="I10" s="13"/>
      <c r="J10" s="12"/>
      <c r="K10" s="13"/>
      <c r="L10" s="16"/>
      <c r="M10" s="13"/>
      <c r="N10" s="16"/>
      <c r="O10" s="15"/>
      <c r="P10" s="5"/>
      <c r="Q10" s="5"/>
      <c r="R10" s="15"/>
      <c r="S10" s="15"/>
      <c r="T10" s="15"/>
    </row>
    <row r="11" spans="2:20" s="24" customFormat="1" ht="19.5" customHeight="1" x14ac:dyDescent="0.25">
      <c r="B11" s="23" t="s">
        <v>37</v>
      </c>
      <c r="C11" s="23"/>
      <c r="D11" s="2"/>
      <c r="E11" s="13"/>
      <c r="H11" s="15" t="s">
        <v>3</v>
      </c>
      <c r="I11" s="25">
        <f>1+IF(D10&gt;1000,1,0)</f>
        <v>1</v>
      </c>
      <c r="J11" s="12"/>
      <c r="K11" s="1"/>
      <c r="L11" s="16">
        <f>K11-I11</f>
        <v>-1</v>
      </c>
      <c r="M11" s="1"/>
      <c r="N11" s="16">
        <f>M11+L11</f>
        <v>-1</v>
      </c>
      <c r="O11" s="15" t="s">
        <v>27</v>
      </c>
      <c r="P11" s="5"/>
      <c r="Q11" s="5"/>
      <c r="R11" s="15"/>
      <c r="S11" s="15"/>
      <c r="T11" s="15"/>
    </row>
    <row r="12" spans="2:20" s="24" customFormat="1" ht="19.5" customHeight="1" x14ac:dyDescent="0.25">
      <c r="B12" s="23" t="s">
        <v>38</v>
      </c>
      <c r="C12" s="23"/>
      <c r="D12" s="1"/>
      <c r="E12" s="13"/>
      <c r="H12" s="15"/>
      <c r="I12" s="13"/>
      <c r="J12" s="12"/>
      <c r="K12" s="13"/>
      <c r="L12" s="16"/>
      <c r="M12" s="13"/>
      <c r="N12" s="16"/>
      <c r="O12" s="4"/>
      <c r="P12" s="5"/>
      <c r="Q12" s="5"/>
      <c r="R12" s="15"/>
      <c r="S12" s="15"/>
      <c r="T12" s="15"/>
    </row>
    <row r="13" spans="2:20" s="24" customFormat="1" ht="19.5" customHeight="1" x14ac:dyDescent="0.25">
      <c r="B13" s="23" t="s">
        <v>39</v>
      </c>
      <c r="C13" s="23"/>
      <c r="D13" s="1"/>
      <c r="E13" s="13"/>
      <c r="H13" s="15" t="s">
        <v>4</v>
      </c>
      <c r="I13" s="25">
        <f>6
+
CEILING(
IF(AND(D10&gt;300,D10&lt;=1100),(D10-300)/200,0)
+
IF(D10&gt;1100,(D10-300)/300,0),
1)</f>
        <v>6</v>
      </c>
      <c r="J13" s="12"/>
      <c r="K13" s="1"/>
      <c r="L13" s="16">
        <f>K13-I13</f>
        <v>-6</v>
      </c>
      <c r="M13" s="1"/>
      <c r="N13" s="16">
        <f>M13+L13</f>
        <v>-6</v>
      </c>
      <c r="O13" s="15" t="s">
        <v>28</v>
      </c>
      <c r="P13" s="5"/>
      <c r="Q13" s="5"/>
      <c r="R13" s="15"/>
      <c r="S13" s="15"/>
      <c r="T13" s="15"/>
    </row>
    <row r="14" spans="2:20" s="24" customFormat="1" ht="19.5" customHeight="1" x14ac:dyDescent="0.25">
      <c r="B14" s="23" t="s">
        <v>40</v>
      </c>
      <c r="C14" s="23"/>
      <c r="D14" s="1"/>
      <c r="E14" s="13"/>
      <c r="H14" s="15"/>
      <c r="I14" s="13"/>
      <c r="J14" s="12"/>
      <c r="K14" s="13"/>
      <c r="L14" s="16"/>
      <c r="M14" s="13"/>
      <c r="N14" s="16"/>
      <c r="O14" s="4"/>
      <c r="P14" s="5"/>
      <c r="Q14" s="5"/>
      <c r="R14" s="15"/>
      <c r="S14" s="15"/>
      <c r="T14" s="15"/>
    </row>
    <row r="15" spans="2:20" s="24" customFormat="1" ht="19.5" customHeight="1" x14ac:dyDescent="0.25">
      <c r="B15" s="23" t="s">
        <v>41</v>
      </c>
      <c r="C15" s="23"/>
      <c r="D15" s="1"/>
      <c r="E15" s="13"/>
      <c r="H15" s="15" t="s">
        <v>5</v>
      </c>
      <c r="I15" s="25">
        <f>CEILING((I16+I17+I19)*(1+I20+I23+I26+I27+I28)+I29+I30+I18+I31,1)</f>
        <v>6</v>
      </c>
      <c r="J15" s="12"/>
      <c r="K15" s="1"/>
      <c r="L15" s="16">
        <f>K15-I15</f>
        <v>-6</v>
      </c>
      <c r="M15" s="1"/>
      <c r="N15" s="16">
        <f>M15+L15</f>
        <v>-6</v>
      </c>
      <c r="O15" s="15" t="s">
        <v>29</v>
      </c>
      <c r="P15" s="5"/>
      <c r="Q15" s="5"/>
      <c r="R15" s="15"/>
      <c r="S15" s="15"/>
      <c r="T15" s="15"/>
    </row>
    <row r="16" spans="2:20" s="24" customFormat="1" ht="19.5" customHeight="1" x14ac:dyDescent="0.25">
      <c r="B16" s="23" t="s">
        <v>42</v>
      </c>
      <c r="C16" s="23"/>
      <c r="D16" s="1"/>
      <c r="E16" s="13"/>
      <c r="H16" s="26" t="s">
        <v>30</v>
      </c>
      <c r="I16" s="36">
        <f>6</f>
        <v>6</v>
      </c>
      <c r="J16" s="20"/>
      <c r="K16" s="13"/>
      <c r="L16" s="16"/>
      <c r="M16" s="13"/>
      <c r="N16" s="16"/>
      <c r="O16" s="15"/>
      <c r="P16" s="5"/>
      <c r="Q16" s="5"/>
      <c r="R16" s="15"/>
      <c r="S16" s="15"/>
      <c r="T16" s="15"/>
    </row>
    <row r="17" spans="2:23" s="24" customFormat="1" ht="19.5" customHeight="1" x14ac:dyDescent="0.25">
      <c r="B17" s="23" t="s">
        <v>43</v>
      </c>
      <c r="C17" s="23"/>
      <c r="D17" s="1"/>
      <c r="E17" s="13"/>
      <c r="H17" s="26" t="s">
        <v>6</v>
      </c>
      <c r="I17" s="36">
        <f>IF(D12="SIM",2,0)</f>
        <v>0</v>
      </c>
      <c r="J17" s="20"/>
      <c r="K17" s="13"/>
      <c r="L17" s="16"/>
      <c r="M17" s="13"/>
      <c r="N17" s="16"/>
      <c r="O17" s="15"/>
      <c r="P17" s="5"/>
      <c r="Q17" s="5"/>
      <c r="R17" s="15"/>
      <c r="S17" s="15"/>
      <c r="T17" s="15"/>
    </row>
    <row r="18" spans="2:23" s="24" customFormat="1" ht="19.5" customHeight="1" x14ac:dyDescent="0.25">
      <c r="B18" s="23" t="s">
        <v>44</v>
      </c>
      <c r="C18" s="23"/>
      <c r="D18" s="1"/>
      <c r="E18" s="13"/>
      <c r="H18" s="26" t="s">
        <v>69</v>
      </c>
      <c r="I18" s="36">
        <f>IF(D13="SIM",1,0)</f>
        <v>0</v>
      </c>
      <c r="J18" s="20"/>
      <c r="K18" s="13"/>
      <c r="L18" s="16"/>
      <c r="M18" s="13"/>
      <c r="N18" s="16"/>
      <c r="O18" s="15"/>
      <c r="P18" s="5"/>
      <c r="Q18" s="5"/>
      <c r="R18" s="15"/>
      <c r="S18" s="15"/>
      <c r="T18" s="15"/>
    </row>
    <row r="19" spans="2:23" s="24" customFormat="1" ht="19.5" customHeight="1" x14ac:dyDescent="0.25">
      <c r="B19" s="23" t="s">
        <v>45</v>
      </c>
      <c r="C19" s="23"/>
      <c r="D19" s="1"/>
      <c r="E19" s="13"/>
      <c r="H19" s="26" t="s">
        <v>55</v>
      </c>
      <c r="I19" s="36">
        <f xml:space="preserve">
IF(D10&lt;=630,D10/90,
IF(AND(D10&gt;630,D10&lt;=1000),D10/100,
IF(AND(D10&gt;1000,D10&lt;=1320),D10/110,
IF(AND(D10&gt;1320,D10&lt;=1560),D10/120,
D10/130))))</f>
        <v>0</v>
      </c>
      <c r="J19" s="20"/>
      <c r="K19" s="13"/>
      <c r="L19" s="16"/>
      <c r="M19" s="13"/>
      <c r="N19" s="16"/>
      <c r="O19" s="15"/>
      <c r="P19" s="5"/>
      <c r="Q19" s="5"/>
      <c r="R19" s="15"/>
      <c r="S19" s="15"/>
      <c r="T19" s="15"/>
      <c r="V19"/>
      <c r="W19"/>
    </row>
    <row r="20" spans="2:23" s="24" customFormat="1" ht="19.5" customHeight="1" x14ac:dyDescent="0.25">
      <c r="B20" s="23" t="s">
        <v>46</v>
      </c>
      <c r="C20" s="23"/>
      <c r="D20" s="1"/>
      <c r="E20" s="13"/>
      <c r="H20" s="26" t="s">
        <v>7</v>
      </c>
      <c r="I20" s="36">
        <f>I21+I22</f>
        <v>0</v>
      </c>
      <c r="J20" s="20"/>
      <c r="K20" s="13"/>
      <c r="L20" s="16"/>
      <c r="M20" s="13"/>
      <c r="N20" s="16"/>
      <c r="O20" s="15"/>
      <c r="P20" s="5"/>
      <c r="Q20" s="5"/>
      <c r="R20" s="15"/>
      <c r="S20" s="15"/>
      <c r="T20" s="15"/>
      <c r="V20"/>
      <c r="W20"/>
    </row>
    <row r="21" spans="2:23" s="24" customFormat="1" ht="19.5" customHeight="1" x14ac:dyDescent="0.25">
      <c r="B21" s="23" t="s">
        <v>47</v>
      </c>
      <c r="C21" s="23"/>
      <c r="D21" s="1"/>
      <c r="E21" s="13"/>
      <c r="H21" s="27" t="s">
        <v>8</v>
      </c>
      <c r="I21" s="36">
        <f>IF(D14="SIM",0.25,0)</f>
        <v>0</v>
      </c>
      <c r="J21" s="12"/>
      <c r="K21" s="13"/>
      <c r="L21" s="16"/>
      <c r="M21" s="13"/>
      <c r="N21" s="16"/>
      <c r="O21" s="15"/>
      <c r="P21" s="5"/>
      <c r="Q21" s="28"/>
      <c r="R21" s="15"/>
      <c r="S21" s="15"/>
      <c r="T21" s="15"/>
      <c r="V21"/>
      <c r="W21"/>
    </row>
    <row r="22" spans="2:23" s="24" customFormat="1" ht="19.5" customHeight="1" x14ac:dyDescent="0.25">
      <c r="B22" s="23" t="s">
        <v>48</v>
      </c>
      <c r="C22" s="23"/>
      <c r="D22" s="1"/>
      <c r="E22" s="13"/>
      <c r="H22" s="27" t="s">
        <v>9</v>
      </c>
      <c r="I22" s="36">
        <f>IF(D15="SIM",0.175,0)</f>
        <v>0</v>
      </c>
      <c r="J22" s="12"/>
      <c r="K22" s="13"/>
      <c r="L22" s="16"/>
      <c r="M22" s="13"/>
      <c r="N22" s="16"/>
      <c r="O22" s="15"/>
      <c r="P22" s="5"/>
      <c r="Q22" s="5"/>
      <c r="R22" s="15"/>
      <c r="S22" s="15"/>
      <c r="T22" s="15"/>
      <c r="V22"/>
      <c r="W22"/>
    </row>
    <row r="23" spans="2:23" s="24" customFormat="1" ht="19.5" customHeight="1" x14ac:dyDescent="0.25">
      <c r="B23" s="23" t="s">
        <v>49</v>
      </c>
      <c r="C23" s="23"/>
      <c r="D23" s="1"/>
      <c r="E23" s="13"/>
      <c r="H23" s="26" t="s">
        <v>10</v>
      </c>
      <c r="I23" s="36">
        <f>I24+I25</f>
        <v>0</v>
      </c>
      <c r="J23" s="12"/>
      <c r="K23" s="13"/>
      <c r="L23" s="16"/>
      <c r="M23" s="13"/>
      <c r="N23" s="16"/>
      <c r="O23" s="15"/>
      <c r="P23" s="5"/>
      <c r="Q23" s="5"/>
      <c r="R23" s="15"/>
      <c r="S23" s="15"/>
      <c r="T23" s="15"/>
      <c r="V23"/>
      <c r="W23"/>
    </row>
    <row r="24" spans="2:23" s="24" customFormat="1" ht="19.5" customHeight="1" x14ac:dyDescent="0.25">
      <c r="B24" s="23" t="s">
        <v>59</v>
      </c>
      <c r="C24" s="23"/>
      <c r="D24" s="1"/>
      <c r="E24" s="13"/>
      <c r="H24" s="27" t="s">
        <v>11</v>
      </c>
      <c r="I24" s="36">
        <f>IF(D16="SIM",0.25,0)</f>
        <v>0</v>
      </c>
      <c r="J24" s="12"/>
      <c r="K24" s="13"/>
      <c r="L24" s="16"/>
      <c r="M24" s="13"/>
      <c r="N24" s="16"/>
      <c r="O24" s="15"/>
      <c r="P24" s="5"/>
      <c r="Q24" s="5"/>
      <c r="R24" s="15"/>
      <c r="S24" s="15"/>
      <c r="T24" s="15"/>
      <c r="V24"/>
      <c r="W24"/>
    </row>
    <row r="25" spans="2:23" s="24" customFormat="1" ht="19.5" customHeight="1" x14ac:dyDescent="0.25">
      <c r="B25" s="23" t="s">
        <v>58</v>
      </c>
      <c r="C25" s="23"/>
      <c r="D25" s="1"/>
      <c r="E25" s="13"/>
      <c r="H25" s="27" t="s">
        <v>12</v>
      </c>
      <c r="I25" s="36">
        <f>IF(D17="SIM",0.25,0)</f>
        <v>0</v>
      </c>
      <c r="J25" s="29"/>
      <c r="K25" s="9"/>
      <c r="L25" s="16"/>
      <c r="M25" s="13"/>
      <c r="N25" s="16"/>
      <c r="O25" s="15"/>
      <c r="P25" s="5"/>
      <c r="Q25" s="28"/>
      <c r="R25" s="15"/>
      <c r="S25" s="15"/>
      <c r="T25" s="15"/>
      <c r="V25"/>
      <c r="W25"/>
    </row>
    <row r="26" spans="2:23" s="24" customFormat="1" ht="19.5" customHeight="1" x14ac:dyDescent="0.25">
      <c r="B26" s="23" t="s">
        <v>60</v>
      </c>
      <c r="C26" s="23"/>
      <c r="D26" s="1"/>
      <c r="E26" s="13"/>
      <c r="H26" s="26" t="s">
        <v>13</v>
      </c>
      <c r="I26" s="36">
        <f>IF(D19="SIM",-0.25,0)</f>
        <v>0</v>
      </c>
      <c r="J26" s="29"/>
      <c r="K26" s="13"/>
      <c r="L26" s="16"/>
      <c r="M26" s="13"/>
      <c r="N26" s="16"/>
      <c r="O26" s="15"/>
      <c r="P26" s="5"/>
      <c r="Q26" s="5"/>
      <c r="R26" s="15"/>
      <c r="S26" s="15"/>
      <c r="T26" s="15"/>
      <c r="V26"/>
      <c r="W26"/>
    </row>
    <row r="27" spans="2:23" s="24" customFormat="1" ht="19.5" customHeight="1" x14ac:dyDescent="0.25">
      <c r="B27" s="23" t="s">
        <v>61</v>
      </c>
      <c r="C27" s="23"/>
      <c r="D27" s="1"/>
      <c r="E27" s="13"/>
      <c r="H27" s="26" t="s">
        <v>14</v>
      </c>
      <c r="I27" s="36">
        <f>IF(D20="SIM",-0.25,0)</f>
        <v>0</v>
      </c>
      <c r="J27" s="29"/>
      <c r="K27" s="9"/>
      <c r="L27" s="16"/>
      <c r="M27" s="13"/>
      <c r="N27" s="16"/>
      <c r="O27" s="15"/>
      <c r="P27" s="5"/>
      <c r="Q27" s="5"/>
      <c r="R27" s="15"/>
      <c r="S27" s="15"/>
      <c r="T27" s="15"/>
      <c r="V27"/>
      <c r="W27"/>
    </row>
    <row r="28" spans="2:23" s="24" customFormat="1" ht="19.5" customHeight="1" x14ac:dyDescent="0.25">
      <c r="B28" s="23" t="s">
        <v>50</v>
      </c>
      <c r="C28" s="23"/>
      <c r="D28" s="1"/>
      <c r="E28" s="13"/>
      <c r="H28" s="26" t="s">
        <v>70</v>
      </c>
      <c r="I28" s="36">
        <f>IF(D18="SIM",0.15,0)</f>
        <v>0</v>
      </c>
      <c r="J28" s="29"/>
      <c r="K28" s="13"/>
      <c r="L28" s="16"/>
      <c r="M28" s="13"/>
      <c r="N28" s="16"/>
      <c r="O28" s="15"/>
      <c r="P28" s="5"/>
      <c r="Q28" s="5"/>
      <c r="R28" s="15"/>
      <c r="S28" s="15"/>
      <c r="T28" s="15"/>
      <c r="V28"/>
      <c r="W28"/>
    </row>
    <row r="29" spans="2:23" s="24" customFormat="1" ht="19.5" customHeight="1" x14ac:dyDescent="0.25">
      <c r="B29" s="23" t="s">
        <v>51</v>
      </c>
      <c r="C29" s="23"/>
      <c r="D29" s="1"/>
      <c r="E29" s="13"/>
      <c r="H29" s="26" t="s">
        <v>66</v>
      </c>
      <c r="I29" s="36">
        <f>D29/3</f>
        <v>0</v>
      </c>
      <c r="J29" s="29"/>
      <c r="K29" s="9"/>
      <c r="L29" s="16"/>
      <c r="M29" s="13"/>
      <c r="N29" s="16"/>
      <c r="O29" s="15"/>
      <c r="P29" s="5"/>
      <c r="Q29" s="5"/>
      <c r="R29" s="15"/>
      <c r="S29" s="15"/>
      <c r="T29" s="15"/>
      <c r="V29"/>
      <c r="W29"/>
    </row>
    <row r="30" spans="2:23" s="24" customFormat="1" ht="19.5" customHeight="1" x14ac:dyDescent="0.25">
      <c r="B30" s="30" t="s">
        <v>52</v>
      </c>
      <c r="C30" s="30"/>
      <c r="D30" s="1"/>
      <c r="E30" s="13"/>
      <c r="H30" s="26" t="s">
        <v>67</v>
      </c>
      <c r="I30" s="36">
        <f>D31/3</f>
        <v>0</v>
      </c>
      <c r="J30" s="29"/>
      <c r="K30" s="9"/>
      <c r="L30" s="16"/>
      <c r="M30" s="13"/>
      <c r="N30" s="16"/>
      <c r="O30" s="15"/>
      <c r="P30" s="5"/>
      <c r="Q30" s="5"/>
      <c r="R30" s="15"/>
      <c r="S30" s="15"/>
      <c r="T30" s="15"/>
      <c r="V30"/>
      <c r="W30"/>
    </row>
    <row r="31" spans="2:23" s="24" customFormat="1" ht="19.5" customHeight="1" x14ac:dyDescent="0.25">
      <c r="B31" s="23" t="s">
        <v>53</v>
      </c>
      <c r="C31" s="23"/>
      <c r="D31" s="1"/>
      <c r="E31" s="13"/>
      <c r="H31" s="26" t="s">
        <v>68</v>
      </c>
      <c r="I31" s="36">
        <f>IF(D22="",0,IF(AND(D22/D10&gt;=0.6,D22/D10&lt;0.75),1,IF(D22/D10&gt;=0.75,2,0)))</f>
        <v>0</v>
      </c>
      <c r="J31" s="29"/>
      <c r="K31" s="13"/>
      <c r="L31" s="16"/>
      <c r="M31" s="13"/>
      <c r="N31" s="16"/>
      <c r="O31" s="15"/>
      <c r="P31" s="5"/>
      <c r="Q31" s="5"/>
      <c r="R31" s="15"/>
      <c r="S31" s="15"/>
      <c r="T31" s="15"/>
      <c r="V31"/>
      <c r="W31"/>
    </row>
    <row r="32" spans="2:23" s="24" customFormat="1" ht="19.5" customHeight="1" x14ac:dyDescent="0.25">
      <c r="B32" s="23" t="s">
        <v>54</v>
      </c>
      <c r="C32" s="23"/>
      <c r="D32" s="1"/>
      <c r="E32" s="9"/>
      <c r="H32" s="19"/>
      <c r="I32" s="13"/>
      <c r="J32" s="12"/>
      <c r="K32" s="13"/>
      <c r="L32" s="16"/>
      <c r="M32" s="13"/>
      <c r="N32" s="16"/>
      <c r="O32" s="15"/>
      <c r="P32" s="5"/>
      <c r="Q32" s="5"/>
      <c r="R32" s="15"/>
      <c r="S32" s="15"/>
      <c r="T32" s="15"/>
      <c r="V32"/>
      <c r="W32"/>
    </row>
    <row r="33" spans="1:33" s="24" customFormat="1" ht="19.5" customHeight="1" x14ac:dyDescent="0.25">
      <c r="A33"/>
      <c r="D33" s="13"/>
      <c r="E33" s="13"/>
      <c r="H33" s="15" t="s">
        <v>15</v>
      </c>
      <c r="I33" s="25">
        <f>CEILING(I34+I35+I36+I37+I38+I39+I40,1)</f>
        <v>0</v>
      </c>
      <c r="J33" s="12"/>
      <c r="K33" s="1"/>
      <c r="L33" s="16">
        <f>K33-I33</f>
        <v>0</v>
      </c>
      <c r="M33" s="1"/>
      <c r="N33" s="16">
        <f>M33+L33</f>
        <v>0</v>
      </c>
      <c r="O33" s="15" t="s">
        <v>31</v>
      </c>
      <c r="P33" s="5"/>
      <c r="Q33" s="5"/>
      <c r="R33" s="15"/>
      <c r="S33" s="15"/>
      <c r="T33" s="15"/>
      <c r="V33"/>
      <c r="W33"/>
    </row>
    <row r="34" spans="1:33" s="24" customFormat="1" ht="19.5" customHeight="1" x14ac:dyDescent="0.25">
      <c r="A34" s="22"/>
      <c r="B34" s="31" t="s">
        <v>32</v>
      </c>
      <c r="C34" s="31"/>
      <c r="D34" s="9"/>
      <c r="E34" s="13"/>
      <c r="H34" s="26" t="s">
        <v>64</v>
      </c>
      <c r="I34" s="36">
        <f>D25*2</f>
        <v>0</v>
      </c>
      <c r="J34" s="29"/>
      <c r="K34" s="9"/>
      <c r="L34" s="16"/>
      <c r="M34" s="13"/>
      <c r="N34" s="16"/>
      <c r="O34" s="15"/>
      <c r="P34" s="5"/>
      <c r="Q34" s="5"/>
      <c r="R34" s="5"/>
      <c r="S34" s="5"/>
      <c r="T34" s="5"/>
      <c r="U34"/>
      <c r="V34"/>
      <c r="W34"/>
      <c r="X34"/>
      <c r="Y34"/>
      <c r="Z34"/>
      <c r="AA34"/>
      <c r="AB34"/>
      <c r="AC34"/>
    </row>
    <row r="35" spans="1:33" s="24" customFormat="1" ht="18.95" customHeight="1" x14ac:dyDescent="0.25">
      <c r="A35" s="22"/>
      <c r="B35" s="39"/>
      <c r="C35" s="39"/>
      <c r="D35" s="39"/>
      <c r="E35" s="13"/>
      <c r="H35" s="26" t="s">
        <v>65</v>
      </c>
      <c r="I35" s="36">
        <f>INT(D24/(10*2))</f>
        <v>0</v>
      </c>
      <c r="J35" s="29"/>
      <c r="K35" s="9"/>
      <c r="L35" s="16"/>
      <c r="M35" s="13"/>
      <c r="N35" s="16"/>
      <c r="O35" s="15"/>
      <c r="P35" s="5"/>
      <c r="Q35" s="5"/>
      <c r="R35" s="5"/>
      <c r="S35" s="5"/>
      <c r="T35" s="4"/>
      <c r="U35" s="22"/>
      <c r="V35"/>
      <c r="W35"/>
      <c r="X35" s="22"/>
      <c r="Y35" s="22"/>
      <c r="Z35" s="22"/>
      <c r="AA35" s="22"/>
      <c r="AB35" s="22"/>
      <c r="AC35" s="22"/>
      <c r="AD35"/>
      <c r="AE35"/>
      <c r="AF35"/>
      <c r="AG35"/>
    </row>
    <row r="36" spans="1:33" s="24" customFormat="1" ht="18.95" customHeight="1" x14ac:dyDescent="0.25">
      <c r="A36" s="22"/>
      <c r="B36" s="40"/>
      <c r="C36" s="40"/>
      <c r="D36" s="40"/>
      <c r="E36" s="22"/>
      <c r="F36"/>
      <c r="G36"/>
      <c r="H36" s="26" t="s">
        <v>62</v>
      </c>
      <c r="I36" s="36">
        <f>D27*2</f>
        <v>0</v>
      </c>
      <c r="J36" s="29"/>
      <c r="K36" s="9"/>
      <c r="L36" s="16"/>
      <c r="M36" s="13"/>
      <c r="N36" s="16"/>
      <c r="O36" s="15"/>
      <c r="P36" s="5"/>
      <c r="Q36" s="5"/>
      <c r="R36" s="4"/>
      <c r="S36" s="4"/>
      <c r="T36" s="4"/>
      <c r="U36" s="22"/>
      <c r="V36"/>
      <c r="W36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8.95" customHeight="1" x14ac:dyDescent="0.25">
      <c r="A37" s="22"/>
      <c r="B37" s="40"/>
      <c r="C37" s="40"/>
      <c r="D37" s="40"/>
      <c r="E37" s="22"/>
      <c r="F37" s="22"/>
      <c r="G37" s="22"/>
      <c r="H37" s="26" t="s">
        <v>63</v>
      </c>
      <c r="I37" s="36">
        <f>INT(D26/(13*2))</f>
        <v>0</v>
      </c>
      <c r="J37" s="29"/>
      <c r="L37" s="16"/>
      <c r="M37" s="13"/>
      <c r="N37" s="16"/>
      <c r="O37" s="15"/>
      <c r="P37" s="5"/>
      <c r="Q37" s="5"/>
      <c r="R37" s="4"/>
      <c r="S37" s="4"/>
      <c r="T37" s="4"/>
      <c r="U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</row>
    <row r="38" spans="1:33" s="22" customFormat="1" ht="18.95" customHeight="1" x14ac:dyDescent="0.25">
      <c r="B38" s="40"/>
      <c r="C38" s="40"/>
      <c r="D38" s="40"/>
      <c r="H38" s="26" t="s">
        <v>16</v>
      </c>
      <c r="I38" s="36">
        <f>2*D28</f>
        <v>0</v>
      </c>
      <c r="J38" s="29"/>
      <c r="K38" s="9"/>
      <c r="L38" s="16"/>
      <c r="M38" s="13"/>
      <c r="N38" s="16"/>
      <c r="O38" s="15"/>
      <c r="P38" s="5"/>
      <c r="Q38" s="5"/>
      <c r="R38" s="4"/>
      <c r="S38" s="4"/>
      <c r="T38" s="4"/>
      <c r="V38"/>
      <c r="W38"/>
    </row>
    <row r="39" spans="1:33" s="22" customFormat="1" ht="18.95" customHeight="1" x14ac:dyDescent="0.25">
      <c r="B39" s="40"/>
      <c r="C39" s="40"/>
      <c r="D39" s="40"/>
      <c r="H39" s="26" t="s">
        <v>66</v>
      </c>
      <c r="I39" s="36">
        <f>D30/3</f>
        <v>0</v>
      </c>
      <c r="J39" s="29"/>
      <c r="K39" s="9"/>
      <c r="L39" s="16"/>
      <c r="M39" s="13"/>
      <c r="N39" s="16"/>
      <c r="O39" s="15"/>
      <c r="P39" s="5"/>
      <c r="Q39" s="5"/>
      <c r="R39" s="4"/>
      <c r="S39" s="4"/>
      <c r="T39" s="4"/>
      <c r="V39"/>
      <c r="W39"/>
    </row>
    <row r="40" spans="1:33" s="22" customFormat="1" ht="18.95" customHeight="1" x14ac:dyDescent="0.25">
      <c r="B40" s="40"/>
      <c r="C40" s="40"/>
      <c r="D40" s="40"/>
      <c r="H40" s="26" t="s">
        <v>67</v>
      </c>
      <c r="I40" s="36">
        <f>D32/3</f>
        <v>0</v>
      </c>
      <c r="J40" s="29"/>
      <c r="K40" s="9"/>
      <c r="L40" s="16"/>
      <c r="M40" s="13"/>
      <c r="N40" s="16"/>
      <c r="O40" s="15"/>
      <c r="P40" s="5"/>
      <c r="Q40" s="5"/>
      <c r="R40" s="4"/>
      <c r="S40" s="4"/>
      <c r="T40" s="4"/>
      <c r="V40"/>
      <c r="W40"/>
    </row>
    <row r="41" spans="1:33" ht="18.95" customHeight="1" x14ac:dyDescent="0.25">
      <c r="A41" s="22"/>
      <c r="B41" s="40"/>
      <c r="C41" s="40"/>
      <c r="D41" s="40"/>
      <c r="E41" s="22"/>
      <c r="F41" s="22"/>
      <c r="G41" s="22"/>
      <c r="H41" s="32"/>
      <c r="I41" s="36"/>
      <c r="J41" s="12"/>
      <c r="K41" s="13"/>
      <c r="L41" s="16"/>
      <c r="M41" s="13"/>
      <c r="N41" s="16"/>
      <c r="O41" s="15"/>
      <c r="P41" s="5"/>
      <c r="Q41" s="5"/>
      <c r="R41" s="4"/>
      <c r="S41" s="4"/>
      <c r="T41" s="4"/>
      <c r="U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</row>
    <row r="42" spans="1:33" s="22" customFormat="1" ht="18.95" customHeight="1" x14ac:dyDescent="0.25">
      <c r="B42" s="40"/>
      <c r="C42" s="40"/>
      <c r="D42" s="40"/>
      <c r="H42" s="15" t="s">
        <v>56</v>
      </c>
      <c r="I42" s="25">
        <f>2+IF(D21&gt;100,TRUNC((D21-100)/75,0),0)</f>
        <v>2</v>
      </c>
      <c r="J42" s="12"/>
      <c r="K42" s="1"/>
      <c r="L42" s="16">
        <f>K42-I42</f>
        <v>-2</v>
      </c>
      <c r="M42" s="1">
        <v>4</v>
      </c>
      <c r="N42" s="16">
        <f>M42+L42</f>
        <v>2</v>
      </c>
      <c r="O42" s="15" t="s">
        <v>33</v>
      </c>
      <c r="P42" s="5"/>
      <c r="Q42" s="5"/>
      <c r="R42" s="4"/>
      <c r="S42" s="4"/>
      <c r="T42" s="4"/>
      <c r="V42"/>
      <c r="W42"/>
    </row>
    <row r="43" spans="1:33" s="22" customFormat="1" ht="18.95" customHeight="1" x14ac:dyDescent="0.25">
      <c r="B43" s="41"/>
      <c r="C43" s="41"/>
      <c r="D43" s="41"/>
      <c r="H43" s="15"/>
      <c r="I43" s="13"/>
      <c r="J43" s="12"/>
      <c r="K43" s="13"/>
      <c r="L43" s="16"/>
      <c r="M43" s="13"/>
      <c r="N43" s="16"/>
      <c r="O43" s="4"/>
      <c r="P43" s="5"/>
      <c r="Q43" s="5"/>
      <c r="R43" s="4"/>
      <c r="S43" s="4"/>
      <c r="T43" s="5"/>
      <c r="V43"/>
      <c r="W43"/>
    </row>
    <row r="44" spans="1:33" s="22" customFormat="1" ht="18.95" customHeight="1" x14ac:dyDescent="0.25">
      <c r="H44" s="33" t="s">
        <v>17</v>
      </c>
      <c r="I44" s="37">
        <f>I5+I7+I9+I11+I13+I15+I33+I42</f>
        <v>16</v>
      </c>
      <c r="J44" s="12"/>
      <c r="K44" s="37">
        <f>K5+K7+K9+K11+K13+K15+K33+K42</f>
        <v>0</v>
      </c>
      <c r="L44" s="16">
        <f>K44-I44</f>
        <v>-16</v>
      </c>
      <c r="M44" s="37">
        <f>M5+M7+M9+M11+M13+M15+M33+M42</f>
        <v>4</v>
      </c>
      <c r="N44" s="16">
        <f>M44+L44</f>
        <v>-12</v>
      </c>
      <c r="O44" s="4"/>
      <c r="P44" s="5"/>
      <c r="Q44" s="5"/>
      <c r="R44" s="4"/>
      <c r="S44" s="4"/>
      <c r="T44" s="5"/>
      <c r="V44"/>
      <c r="W44"/>
    </row>
    <row r="45" spans="1:33" s="22" customFormat="1" ht="18.95" customHeight="1" x14ac:dyDescent="0.25">
      <c r="E45" s="9"/>
      <c r="H45" s="33"/>
      <c r="I45" s="6"/>
      <c r="J45" s="12"/>
      <c r="K45" s="6"/>
      <c r="L45" s="16"/>
      <c r="M45" s="6"/>
      <c r="N45" s="16"/>
      <c r="O45" s="4"/>
      <c r="P45" s="5"/>
      <c r="Q45" s="5"/>
      <c r="R45" s="4"/>
      <c r="S45" s="4"/>
      <c r="T45" s="5"/>
      <c r="V45"/>
      <c r="W45"/>
    </row>
    <row r="46" spans="1:33" s="22" customFormat="1" ht="18.95" customHeight="1" x14ac:dyDescent="0.25">
      <c r="A46"/>
      <c r="E46" s="9"/>
      <c r="H46" s="5"/>
      <c r="I46" s="9"/>
      <c r="J46" s="34"/>
      <c r="K46" s="9"/>
      <c r="L46" s="9"/>
      <c r="M46" s="9"/>
      <c r="N46" s="9"/>
      <c r="O46" s="5"/>
      <c r="P46" s="5"/>
      <c r="Q46" s="7"/>
      <c r="R46" s="5"/>
      <c r="S46" s="5"/>
      <c r="T46" s="5"/>
      <c r="V46"/>
      <c r="W46"/>
    </row>
    <row r="47" spans="1:33" s="22" customFormat="1" x14ac:dyDescent="0.25">
      <c r="A47"/>
      <c r="B47"/>
      <c r="C47"/>
      <c r="D47" s="9"/>
      <c r="E47" s="9"/>
      <c r="H47" s="38" t="s">
        <v>18</v>
      </c>
      <c r="I47" s="38"/>
      <c r="J47" s="38"/>
      <c r="K47" s="38"/>
      <c r="L47" s="38"/>
      <c r="M47" s="35"/>
      <c r="N47" s="7"/>
      <c r="O47" s="7"/>
      <c r="P47" s="7"/>
      <c r="Q47" s="7"/>
      <c r="R47" s="5"/>
      <c r="S47" s="5"/>
      <c r="T47"/>
      <c r="U47"/>
      <c r="V47"/>
      <c r="W47"/>
      <c r="X47"/>
      <c r="Y47"/>
      <c r="Z47"/>
      <c r="AA47"/>
      <c r="AB47"/>
      <c r="AC47"/>
    </row>
    <row r="48" spans="1:33" s="22" customFormat="1" x14ac:dyDescent="0.25">
      <c r="A48"/>
      <c r="B48"/>
      <c r="C48"/>
      <c r="D48" s="9"/>
      <c r="E48" s="9"/>
      <c r="H48" s="7"/>
      <c r="I48" s="35"/>
      <c r="J48" s="7"/>
      <c r="K48" s="35"/>
      <c r="L48" s="7"/>
      <c r="M48" s="35"/>
      <c r="N48" s="7"/>
      <c r="O48" s="7"/>
      <c r="P48" s="7"/>
      <c r="Q48" s="7"/>
      <c r="R48" s="5"/>
      <c r="S48" s="5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s="22" customFormat="1" x14ac:dyDescent="0.25">
      <c r="A49"/>
      <c r="B49"/>
      <c r="C49"/>
      <c r="D49" s="9"/>
      <c r="E49" s="9"/>
      <c r="F49"/>
      <c r="G49"/>
      <c r="H49" s="7"/>
      <c r="I49" s="35"/>
      <c r="J49" s="7"/>
      <c r="K49" s="35"/>
      <c r="L49" s="7"/>
      <c r="M49" s="35"/>
      <c r="N49" s="7"/>
      <c r="O49" s="7"/>
      <c r="P49" s="7"/>
      <c r="Q49" s="7"/>
      <c r="R49" s="5"/>
      <c r="S49" s="5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x14ac:dyDescent="0.25">
      <c r="H50" s="7"/>
      <c r="I50" s="35"/>
      <c r="J50" s="7"/>
      <c r="K50" s="35"/>
      <c r="L50" s="7"/>
      <c r="M50" s="35"/>
      <c r="N50" s="7"/>
      <c r="O50" s="7"/>
      <c r="P50" s="7"/>
      <c r="Q50" s="7"/>
    </row>
    <row r="51" spans="1:33" x14ac:dyDescent="0.25">
      <c r="H51" s="7"/>
      <c r="I51" s="35"/>
      <c r="J51" s="7"/>
      <c r="K51" s="35"/>
      <c r="L51" s="7"/>
      <c r="M51" s="35"/>
      <c r="N51" s="7"/>
      <c r="O51" s="7"/>
      <c r="P51" s="7"/>
      <c r="Q51" s="7"/>
    </row>
    <row r="52" spans="1:33" x14ac:dyDescent="0.25">
      <c r="H52" s="7"/>
      <c r="I52" s="35"/>
      <c r="J52" s="7"/>
      <c r="K52" s="35"/>
      <c r="L52" s="7"/>
      <c r="M52" s="35"/>
      <c r="N52" s="7"/>
      <c r="O52" s="7"/>
      <c r="P52" s="7"/>
      <c r="Q52" s="8"/>
    </row>
    <row r="53" spans="1:33" x14ac:dyDescent="0.25">
      <c r="H53" s="8"/>
      <c r="I53" s="35"/>
      <c r="J53" s="8"/>
      <c r="K53" s="35"/>
      <c r="L53" s="8"/>
      <c r="M53" s="35"/>
      <c r="N53" s="8"/>
      <c r="O53" s="8"/>
      <c r="P53" s="8"/>
    </row>
  </sheetData>
  <sheetProtection algorithmName="SHA-512" hashValue="1dJWhJZVqix/JKCpSsQhRmildoHv2ztG5+6DoPB0QtFlLrxYKsnG++9iVUFxXBB/NHiYr9kgbilQb6hkU65f8g==" saltValue="h9bvuVDQFpa7MHSH+sgREg==" spinCount="100000" sheet="1" objects="1" scenarios="1" selectLockedCells="1"/>
  <mergeCells count="2">
    <mergeCell ref="H47:L47"/>
    <mergeCell ref="B35:D43"/>
  </mergeCells>
  <dataValidations count="3">
    <dataValidation allowBlank="1" showInputMessage="1" showErrorMessage="1" sqref="D24" xr:uid="{C9CB2519-0C30-47E7-BA72-F3AAB095FC77}"/>
    <dataValidation type="whole" allowBlank="1" showInputMessage="1" showErrorMessage="1" sqref="D34" xr:uid="{60134623-C5C6-4ABC-BF69-B9ABDA088FAD}">
      <formula1>0</formula1>
      <formula2>#REF!</formula2>
    </dataValidation>
    <dataValidation type="list" allowBlank="1" showInputMessage="1" showErrorMessage="1" sqref="D12:D20 D23 D9" xr:uid="{F46F7C9D-10CD-4BB1-A65A-8A6FF5CA2912}">
      <formula1>"SIM,NÃO"</formula1>
    </dataValidation>
  </dataValidations>
  <pageMargins left="0.23622047244094491" right="0" top="1.1811023622047245" bottom="0" header="0" footer="0"/>
  <pageSetup paperSize="8" scale="70" orientation="landscape" r:id="rId1"/>
  <headerFooter>
    <oddHeader>&amp;L&amp;G</oddHeader>
  </headerFooter>
  <ignoredErrors>
    <ignoredError sqref="L44 I35" 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3B9BE0183037489CE537A24B836211" ma:contentTypeVersion="17" ma:contentTypeDescription="Criar um novo documento." ma:contentTypeScope="" ma:versionID="0f25414bb4b89266e45cdefd95401ab9">
  <xsd:schema xmlns:xsd="http://www.w3.org/2001/XMLSchema" xmlns:xs="http://www.w3.org/2001/XMLSchema" xmlns:p="http://schemas.microsoft.com/office/2006/metadata/properties" xmlns:ns2="0afa2bc3-41e0-4dda-b3a7-c9172cf1b03b" xmlns:ns3="b9cd23b6-9943-4893-b07a-e0326b155321" targetNamespace="http://schemas.microsoft.com/office/2006/metadata/properties" ma:root="true" ma:fieldsID="56a03dea9fc4ede4ad9d727af096eaa6" ns2:_="" ns3:_="">
    <xsd:import namespace="0afa2bc3-41e0-4dda-b3a7-c9172cf1b03b"/>
    <xsd:import namespace="b9cd23b6-9943-4893-b07a-e0326b15532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a2bc3-41e0-4dda-b3a7-c9172cf1b0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67187b-9c9f-41bf-94c4-f5d598897af6}" ma:internalName="TaxCatchAll" ma:showField="CatchAllData" ma:web="0afa2bc3-41e0-4dda-b3a7-c9172cf1b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d23b6-9943-4893-b07a-e0326b155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m" ma:readOnly="false" ma:fieldId="{5cf76f15-5ced-4ddc-b409-7134ff3c332f}" ma:taxonomyMulti="true" ma:sspId="3d9b31ac-465d-4bdd-9bfe-9082c5a15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d23b6-9943-4893-b07a-e0326b155321">
      <Terms xmlns="http://schemas.microsoft.com/office/infopath/2007/PartnerControls"/>
    </lcf76f155ced4ddcb4097134ff3c332f>
    <TaxCatchAll xmlns="0afa2bc3-41e0-4dda-b3a7-c9172cf1b03b" xsi:nil="true"/>
  </documentManagement>
</p:properties>
</file>

<file path=customXml/itemProps1.xml><?xml version="1.0" encoding="utf-8"?>
<ds:datastoreItem xmlns:ds="http://schemas.openxmlformats.org/officeDocument/2006/customXml" ds:itemID="{9B0F5231-F18D-4ABE-B32B-D917C27522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DB4A1F-2DD6-452E-A7DD-A9D0E6579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a2bc3-41e0-4dda-b3a7-c9172cf1b03b"/>
    <ds:schemaRef ds:uri="b9cd23b6-9943-4893-b07a-e0326b155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8C8BA0-FA55-42D7-8A89-3F3F998F8334}">
  <ds:schemaRefs>
    <ds:schemaRef ds:uri="http://schemas.openxmlformats.org/package/2006/metadata/core-properties"/>
    <ds:schemaRef ds:uri="0afa2bc3-41e0-4dda-b3a7-c9172cf1b03b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b9cd23b6-9943-4893-b07a-e0326b15532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 de cálculo de rácios</vt:lpstr>
      <vt:lpstr>'Folha de cálculo de rácios'!Área_de_Impressão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Miguel Vasconcelos Ponte</dc:creator>
  <cp:keywords/>
  <dc:description/>
  <cp:lastModifiedBy>Carlos Miguel Vasconcelos Ponte</cp:lastModifiedBy>
  <cp:revision/>
  <dcterms:created xsi:type="dcterms:W3CDTF">2018-07-12T15:36:14Z</dcterms:created>
  <dcterms:modified xsi:type="dcterms:W3CDTF">2026-10-07T18:45:16Z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0x010100DC3B9BE0183037489CE537A24B836211</vt:lpwstr>
  </property>
  <property fmtid="{D5CDD505-2E9C-101B-9397-08002B2CF9AE}" pid="3" name="MediaServiceImageTags">
    <vt:lpwstr/>
  </property>
</Properties>
</file>